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Clark\AppData\Local\Microsoft\Windows\INetCache\Content.Outlook\GL70DN60\"/>
    </mc:Choice>
  </mc:AlternateContent>
  <xr:revisionPtr revIDLastSave="0" documentId="13_ncr:1_{39D5A970-BEE1-4F7D-BF36-12BE777FC8D8}" xr6:coauthVersionLast="47" xr6:coauthVersionMax="47" xr10:uidLastSave="{00000000-0000-0000-0000-000000000000}"/>
  <bookViews>
    <workbookView xWindow="-120" yWindow="-120" windowWidth="19440" windowHeight="15000" xr2:uid="{46EE99B6-9037-4E1B-94AE-0077C7F3C590}"/>
  </bookViews>
  <sheets>
    <sheet name="1st Cut Silage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6" l="1"/>
  <c r="D30" i="6" s="1"/>
  <c r="F29" i="6"/>
  <c r="N29" i="6" s="1"/>
  <c r="Q29" i="6" s="1"/>
  <c r="F28" i="6"/>
  <c r="N28" i="6" s="1"/>
  <c r="Q28" i="6" s="1"/>
  <c r="F27" i="6"/>
  <c r="P27" i="6" s="1"/>
  <c r="F26" i="6"/>
  <c r="P26" i="6" s="1"/>
  <c r="F25" i="6"/>
  <c r="P25" i="6" s="1"/>
  <c r="F24" i="6"/>
  <c r="D24" i="6" s="1"/>
  <c r="F23" i="6"/>
  <c r="N23" i="6" s="1"/>
  <c r="Q23" i="6" s="1"/>
  <c r="F21" i="6"/>
  <c r="N21" i="6" s="1"/>
  <c r="F20" i="6"/>
  <c r="C20" i="6" s="1"/>
  <c r="F19" i="6"/>
  <c r="E19" i="6" s="1"/>
  <c r="B23" i="6" l="1"/>
  <c r="L28" i="6"/>
  <c r="L27" i="6"/>
  <c r="L29" i="6"/>
  <c r="L26" i="6"/>
  <c r="L23" i="6"/>
  <c r="L25" i="6"/>
  <c r="L30" i="6"/>
  <c r="L24" i="6"/>
  <c r="B19" i="6"/>
  <c r="C19" i="6"/>
  <c r="D19" i="6"/>
  <c r="C29" i="6"/>
  <c r="B29" i="6"/>
  <c r="B30" i="6"/>
  <c r="B21" i="6"/>
  <c r="C21" i="6"/>
  <c r="D21" i="6"/>
  <c r="E21" i="6"/>
  <c r="B28" i="6"/>
  <c r="C28" i="6"/>
  <c r="D28" i="6"/>
  <c r="B20" i="6"/>
  <c r="E20" i="6"/>
  <c r="D20" i="6"/>
  <c r="C25" i="6"/>
  <c r="B25" i="6"/>
  <c r="D25" i="6"/>
  <c r="E25" i="6"/>
  <c r="P28" i="6"/>
  <c r="E28" i="6"/>
  <c r="C26" i="6"/>
  <c r="E26" i="6"/>
  <c r="C23" i="6"/>
  <c r="E29" i="6"/>
  <c r="D26" i="6"/>
  <c r="E24" i="6"/>
  <c r="N25" i="6"/>
  <c r="C30" i="6"/>
  <c r="E30" i="6"/>
  <c r="C27" i="6"/>
  <c r="N30" i="6"/>
  <c r="Q30" i="6" s="1"/>
  <c r="P29" i="6"/>
  <c r="D27" i="6"/>
  <c r="P30" i="6"/>
  <c r="P24" i="6"/>
  <c r="D29" i="6"/>
  <c r="N26" i="6"/>
  <c r="Q26" i="6" s="1"/>
  <c r="D23" i="6"/>
  <c r="B27" i="6"/>
  <c r="E27" i="6"/>
  <c r="B24" i="6"/>
  <c r="P23" i="6"/>
  <c r="C24" i="6"/>
  <c r="N27" i="6"/>
  <c r="Q27" i="6" s="1"/>
  <c r="N24" i="6"/>
  <c r="Q24" i="6" s="1"/>
  <c r="B26" i="6"/>
  <c r="E23" i="6"/>
  <c r="D31" i="6" l="1"/>
  <c r="B31" i="6"/>
  <c r="C31" i="6"/>
  <c r="E31" i="6"/>
  <c r="Q25" i="6"/>
  <c r="N31" i="6"/>
  <c r="Q31" i="6"/>
</calcChain>
</file>

<file path=xl/sharedStrings.xml><?xml version="1.0" encoding="utf-8"?>
<sst xmlns="http://schemas.openxmlformats.org/spreadsheetml/2006/main" count="76" uniqueCount="59">
  <si>
    <t>NOTES:</t>
  </si>
  <si>
    <t>RECOMMENDATION:</t>
  </si>
  <si>
    <t xml:space="preserve">                      Amount (kg/ha)</t>
  </si>
  <si>
    <t xml:space="preserve">Application Rate          (Product)                        </t>
  </si>
  <si>
    <t>Fertiliser Grade</t>
  </si>
  <si>
    <t>Total Product Required kg</t>
  </si>
  <si>
    <t>N</t>
  </si>
  <si>
    <t>P</t>
  </si>
  <si>
    <t>K</t>
  </si>
  <si>
    <t>SO3</t>
  </si>
  <si>
    <t>m3/ha</t>
  </si>
  <si>
    <t>gal/acre</t>
  </si>
  <si>
    <t>S</t>
  </si>
  <si>
    <t>Nutrient Required</t>
  </si>
  <si>
    <t>Fertiliser Applications:</t>
  </si>
  <si>
    <t>kg/ha</t>
  </si>
  <si>
    <t>cwt/acre</t>
  </si>
  <si>
    <t>1st Application Mar/Apr</t>
  </si>
  <si>
    <t>1st Cut</t>
  </si>
  <si>
    <t>May/Jun grazing</t>
  </si>
  <si>
    <t>2nd Cut</t>
  </si>
  <si>
    <t>Jun/Jul grazing</t>
  </si>
  <si>
    <t>3rd Cut</t>
  </si>
  <si>
    <t>Aug/Sep grazing</t>
  </si>
  <si>
    <t>Additional Straights</t>
  </si>
  <si>
    <t>Total</t>
  </si>
  <si>
    <t>Nutrient Supplied from Manures Slurry</t>
  </si>
  <si>
    <t>Cost per Tonne</t>
  </si>
  <si>
    <t>Cost/Ha</t>
  </si>
  <si>
    <t>2% DM</t>
  </si>
  <si>
    <t>6% DM</t>
  </si>
  <si>
    <t xml:space="preserve">Slurry surface applied  Feb- Apr 35% N available </t>
  </si>
  <si>
    <t>Slurry surface applied  Feb- Apr 45% N available</t>
  </si>
  <si>
    <t>To convert kg/ha to units/acre, multiply by 0.8 so 40kg/N/ha = 32 units/acre</t>
  </si>
  <si>
    <t>Hen Pen</t>
  </si>
  <si>
    <t>Ha</t>
  </si>
  <si>
    <t>Total Tonnes Req</t>
  </si>
  <si>
    <t>Total Cost</t>
  </si>
  <si>
    <t>Spring Barley</t>
  </si>
  <si>
    <t>Winter Barley</t>
  </si>
  <si>
    <t>Winter Wheat</t>
  </si>
  <si>
    <t>N uptake = 2.5kg/N/day plus 7 days , work back from estimated cutting date to work out how much N can still go on from bagged fertiliser.</t>
  </si>
  <si>
    <t>Sulphur is critical for protein quality of silage and should be applied at 40kg/ha on all cuts</t>
  </si>
  <si>
    <t>120 (90)</t>
  </si>
  <si>
    <t>Only fill in blue boxes!</t>
  </si>
  <si>
    <t>20t/ha (13 bales/acre)1.7kg P and 6kg K offtake/tonne fw @ 25% DM (20% increase for 30% DM)</t>
  </si>
  <si>
    <t>12t/ha (8 bales/acre)1.7kg P and 6kg K offtake/tonne fw @25% DM (20% increase for 30% DM)</t>
  </si>
  <si>
    <t>9t/ha (6 bales/acre)1.7kg P and 6kg K offtake/tonne fw  @25% DM (20% increase for 30% DM)</t>
  </si>
  <si>
    <t>**Phosphate - add 40kg/ha for low status or reduce offtake x 0.5 for high status soils</t>
  </si>
  <si>
    <t>**Potash - add 20kg/ha for low status or reduce offtake x 0.5 for high status soils</t>
  </si>
  <si>
    <t>Assumptions</t>
  </si>
  <si>
    <t>8.8t/ha grain and straw removed,  8.4kg P and 10.4kg K offtake/tonne</t>
  </si>
  <si>
    <t>7t/ha grain and straw removed,  8.4kg P and 10.4kg K offtake/tonne</t>
  </si>
  <si>
    <t>6.25t/ha grain and straw removed,  8.4kg P and 10.4kg K offtake/tonne</t>
  </si>
  <si>
    <t>**-35kg N on last year with £220 grain price</t>
  </si>
  <si>
    <t>**-40-50kg N on last year with £205 grain price</t>
  </si>
  <si>
    <t>**-65kg N on last year with £160 grain price</t>
  </si>
  <si>
    <t>Figures assume both P&amp;K levels are moderate status</t>
  </si>
  <si>
    <t>CROP RECOMMENDATIONS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</si>
</sst>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£&quot;#,##0"/>
    <numFmt numFmtId="166" formatCode="&quot;£&quot;#,##0.00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7" xfId="0" applyBorder="1"/>
    <xf numFmtId="0" fontId="0" fillId="0" borderId="25" xfId="0" applyBorder="1"/>
    <xf numFmtId="0" fontId="0" fillId="0" borderId="26" xfId="0" applyBorder="1"/>
    <xf numFmtId="0" fontId="1" fillId="4" borderId="27" xfId="0" applyFont="1" applyFill="1" applyBorder="1"/>
    <xf numFmtId="0" fontId="0" fillId="3" borderId="28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11" xfId="0" applyBorder="1"/>
    <xf numFmtId="0" fontId="0" fillId="7" borderId="7" xfId="0" applyFill="1" applyBorder="1"/>
    <xf numFmtId="0" fontId="0" fillId="3" borderId="9" xfId="0" applyFill="1" applyBorder="1" applyProtection="1">
      <protection locked="0"/>
    </xf>
    <xf numFmtId="0" fontId="1" fillId="4" borderId="9" xfId="0" applyFont="1" applyFill="1" applyBorder="1"/>
    <xf numFmtId="0" fontId="1" fillId="4" borderId="28" xfId="0" applyFont="1" applyFill="1" applyBorder="1"/>
    <xf numFmtId="0" fontId="1" fillId="4" borderId="29" xfId="0" applyFont="1" applyFill="1" applyBorder="1"/>
    <xf numFmtId="0" fontId="0" fillId="4" borderId="11" xfId="0" applyFill="1" applyBorder="1"/>
    <xf numFmtId="0" fontId="0" fillId="5" borderId="7" xfId="0" applyFill="1" applyBorder="1"/>
    <xf numFmtId="1" fontId="0" fillId="3" borderId="28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29" xfId="0" applyNumberFormat="1" applyFill="1" applyBorder="1" applyProtection="1">
      <protection locked="0"/>
    </xf>
    <xf numFmtId="1" fontId="0" fillId="3" borderId="30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  <xf numFmtId="1" fontId="0" fillId="3" borderId="32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1" fillId="0" borderId="0" xfId="0" applyFont="1"/>
    <xf numFmtId="1" fontId="1" fillId="0" borderId="0" xfId="0" applyNumberFormat="1" applyFont="1"/>
    <xf numFmtId="0" fontId="1" fillId="9" borderId="4" xfId="0" applyFont="1" applyFill="1" applyBorder="1"/>
    <xf numFmtId="0" fontId="0" fillId="0" borderId="0" xfId="0" applyFill="1" applyBorder="1"/>
    <xf numFmtId="165" fontId="0" fillId="7" borderId="7" xfId="0" applyNumberFormat="1" applyFill="1" applyBorder="1"/>
    <xf numFmtId="0" fontId="1" fillId="10" borderId="23" xfId="0" applyFont="1" applyFill="1" applyBorder="1" applyProtection="1">
      <protection locked="0"/>
    </xf>
    <xf numFmtId="0" fontId="1" fillId="10" borderId="12" xfId="0" applyFont="1" applyFill="1" applyBorder="1" applyProtection="1">
      <protection locked="0"/>
    </xf>
    <xf numFmtId="0" fontId="1" fillId="10" borderId="24" xfId="0" applyFon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" fontId="0" fillId="3" borderId="11" xfId="0" applyNumberFormat="1" applyFill="1" applyBorder="1"/>
    <xf numFmtId="165" fontId="0" fillId="5" borderId="7" xfId="0" applyNumberFormat="1" applyFill="1" applyBorder="1"/>
    <xf numFmtId="1" fontId="0" fillId="0" borderId="7" xfId="0" applyNumberFormat="1" applyBorder="1"/>
    <xf numFmtId="166" fontId="0" fillId="0" borderId="7" xfId="0" applyNumberFormat="1" applyBorder="1"/>
    <xf numFmtId="0" fontId="1" fillId="4" borderId="7" xfId="0" applyFont="1" applyFill="1" applyBorder="1"/>
    <xf numFmtId="0" fontId="0" fillId="3" borderId="7" xfId="0" applyFill="1" applyBorder="1"/>
    <xf numFmtId="0" fontId="0" fillId="0" borderId="0" xfId="0" applyFill="1" applyBorder="1" applyAlignment="1"/>
    <xf numFmtId="0" fontId="1" fillId="0" borderId="0" xfId="0" applyFont="1" applyFill="1" applyBorder="1" applyProtection="1">
      <protection locked="0"/>
    </xf>
    <xf numFmtId="164" fontId="0" fillId="3" borderId="9" xfId="0" applyNumberFormat="1" applyFill="1" applyBorder="1"/>
    <xf numFmtId="165" fontId="0" fillId="7" borderId="18" xfId="0" applyNumberFormat="1" applyFill="1" applyBorder="1"/>
    <xf numFmtId="165" fontId="0" fillId="7" borderId="37" xfId="0" applyNumberFormat="1" applyFill="1" applyBorder="1"/>
    <xf numFmtId="166" fontId="0" fillId="0" borderId="18" xfId="0" applyNumberFormat="1" applyBorder="1"/>
    <xf numFmtId="166" fontId="0" fillId="0" borderId="37" xfId="0" applyNumberFormat="1" applyFill="1" applyBorder="1"/>
    <xf numFmtId="0" fontId="0" fillId="0" borderId="27" xfId="0" applyBorder="1"/>
    <xf numFmtId="0" fontId="0" fillId="0" borderId="9" xfId="0" applyBorder="1"/>
    <xf numFmtId="0" fontId="0" fillId="0" borderId="10" xfId="0" applyBorder="1"/>
    <xf numFmtId="0" fontId="2" fillId="11" borderId="20" xfId="0" applyFont="1" applyFill="1" applyBorder="1" applyProtection="1"/>
    <xf numFmtId="0" fontId="0" fillId="11" borderId="2" xfId="0" applyFill="1" applyBorder="1" applyProtection="1"/>
    <xf numFmtId="0" fontId="0" fillId="11" borderId="3" xfId="0" applyFill="1" applyBorder="1" applyProtection="1"/>
    <xf numFmtId="0" fontId="0" fillId="0" borderId="0" xfId="0" applyProtection="1"/>
    <xf numFmtId="0" fontId="0" fillId="3" borderId="20" xfId="0" applyFill="1" applyBorder="1" applyProtection="1"/>
    <xf numFmtId="0" fontId="0" fillId="3" borderId="3" xfId="0" applyFill="1" applyBorder="1" applyProtection="1"/>
    <xf numFmtId="0" fontId="1" fillId="0" borderId="0" xfId="0" applyFont="1" applyFill="1" applyBorder="1" applyProtection="1"/>
    <xf numFmtId="0" fontId="1" fillId="3" borderId="12" xfId="0" applyFont="1" applyFill="1" applyBorder="1" applyProtection="1"/>
    <xf numFmtId="0" fontId="1" fillId="3" borderId="7" xfId="0" applyFont="1" applyFill="1" applyBorder="1" applyProtection="1"/>
    <xf numFmtId="0" fontId="1" fillId="3" borderId="18" xfId="0" applyFont="1" applyFill="1" applyBorder="1" applyProtection="1"/>
    <xf numFmtId="0" fontId="1" fillId="0" borderId="7" xfId="0" applyFont="1" applyFill="1" applyBorder="1" applyProtection="1"/>
    <xf numFmtId="0" fontId="1" fillId="10" borderId="25" xfId="0" applyFont="1" applyFill="1" applyBorder="1" applyProtection="1"/>
    <xf numFmtId="0" fontId="1" fillId="10" borderId="12" xfId="0" applyFont="1" applyFill="1" applyBorder="1" applyProtection="1"/>
    <xf numFmtId="0" fontId="1" fillId="10" borderId="26" xfId="0" applyFont="1" applyFill="1" applyBorder="1" applyProtection="1"/>
    <xf numFmtId="0" fontId="1" fillId="10" borderId="9" xfId="0" applyFont="1" applyFill="1" applyBorder="1" applyProtection="1"/>
    <xf numFmtId="0" fontId="1" fillId="10" borderId="38" xfId="0" applyFont="1" applyFill="1" applyBorder="1" applyProtection="1"/>
    <xf numFmtId="0" fontId="1" fillId="10" borderId="36" xfId="0" applyFont="1" applyFill="1" applyBorder="1" applyProtection="1"/>
    <xf numFmtId="0" fontId="1" fillId="10" borderId="39" xfId="0" applyFont="1" applyFill="1" applyBorder="1" applyProtection="1"/>
    <xf numFmtId="0" fontId="1" fillId="0" borderId="27" xfId="0" applyFont="1" applyFill="1" applyBorder="1" applyProtection="1"/>
    <xf numFmtId="0" fontId="0" fillId="0" borderId="0" xfId="0" applyFill="1" applyBorder="1" applyAlignment="1" applyProtection="1"/>
    <xf numFmtId="0" fontId="0" fillId="0" borderId="0" xfId="0" applyBorder="1" applyAlignment="1" applyProtection="1"/>
    <xf numFmtId="0" fontId="1" fillId="0" borderId="0" xfId="0" applyFont="1" applyFill="1" applyBorder="1" applyAlignment="1" applyProtection="1"/>
    <xf numFmtId="1" fontId="0" fillId="0" borderId="0" xfId="0" applyNumberFormat="1" applyFill="1" applyBorder="1" applyAlignment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5" xfId="0" applyFill="1" applyBorder="1" applyAlignment="1" applyProtection="1"/>
    <xf numFmtId="0" fontId="1" fillId="0" borderId="5" xfId="0" applyFont="1" applyFill="1" applyBorder="1" applyAlignment="1" applyProtection="1"/>
    <xf numFmtId="0" fontId="0" fillId="0" borderId="6" xfId="0" applyFill="1" applyBorder="1" applyAlignment="1" applyProtection="1"/>
    <xf numFmtId="0" fontId="0" fillId="0" borderId="15" xfId="0" applyBorder="1" applyProtection="1"/>
    <xf numFmtId="0" fontId="0" fillId="0" borderId="16" xfId="0" applyBorder="1" applyProtection="1"/>
    <xf numFmtId="0" fontId="1" fillId="0" borderId="16" xfId="0" applyFont="1" applyFill="1" applyBorder="1" applyAlignment="1" applyProtection="1"/>
    <xf numFmtId="0" fontId="0" fillId="0" borderId="17" xfId="0" applyFill="1" applyBorder="1" applyAlignment="1" applyProtection="1"/>
    <xf numFmtId="0" fontId="0" fillId="0" borderId="0" xfId="0" applyFill="1" applyBorder="1" applyProtection="1"/>
    <xf numFmtId="0" fontId="1" fillId="2" borderId="0" xfId="0" applyFont="1" applyFill="1" applyProtection="1"/>
    <xf numFmtId="0" fontId="0" fillId="0" borderId="27" xfId="0" applyBorder="1" applyProtection="1"/>
    <xf numFmtId="0" fontId="0" fillId="4" borderId="21" xfId="0" applyFill="1" applyBorder="1" applyAlignment="1" applyProtection="1">
      <alignment wrapText="1"/>
    </xf>
    <xf numFmtId="0" fontId="0" fillId="5" borderId="22" xfId="0" applyFill="1" applyBorder="1" applyAlignment="1" applyProtection="1">
      <alignment wrapText="1"/>
    </xf>
    <xf numFmtId="0" fontId="1" fillId="6" borderId="1" xfId="0" applyFont="1" applyFill="1" applyBorder="1" applyProtection="1"/>
    <xf numFmtId="0" fontId="1" fillId="6" borderId="34" xfId="0" applyFont="1" applyFill="1" applyBorder="1" applyProtection="1"/>
    <xf numFmtId="0" fontId="1" fillId="6" borderId="35" xfId="0" applyFont="1" applyFill="1" applyBorder="1" applyProtection="1"/>
    <xf numFmtId="0" fontId="0" fillId="0" borderId="25" xfId="0" applyBorder="1" applyProtection="1"/>
    <xf numFmtId="0" fontId="0" fillId="0" borderId="26" xfId="0" applyBorder="1" applyProtection="1"/>
    <xf numFmtId="0" fontId="1" fillId="6" borderId="23" xfId="0" applyFont="1" applyFill="1" applyBorder="1" applyProtection="1"/>
    <xf numFmtId="0" fontId="1" fillId="6" borderId="12" xfId="0" applyFont="1" applyFill="1" applyBorder="1" applyProtection="1"/>
    <xf numFmtId="0" fontId="1" fillId="6" borderId="24" xfId="0" applyFont="1" applyFill="1" applyBorder="1" applyProtection="1"/>
    <xf numFmtId="0" fontId="0" fillId="6" borderId="25" xfId="0" applyFill="1" applyBorder="1" applyProtection="1"/>
    <xf numFmtId="0" fontId="0" fillId="7" borderId="12" xfId="0" applyFill="1" applyBorder="1" applyProtection="1"/>
    <xf numFmtId="0" fontId="0" fillId="4" borderId="10" xfId="0" applyFill="1" applyBorder="1" applyAlignment="1" applyProtection="1">
      <alignment wrapText="1"/>
    </xf>
    <xf numFmtId="1" fontId="0" fillId="8" borderId="28" xfId="0" applyNumberFormat="1" applyFill="1" applyBorder="1" applyProtection="1"/>
    <xf numFmtId="1" fontId="0" fillId="8" borderId="11" xfId="0" applyNumberFormat="1" applyFill="1" applyBorder="1" applyProtection="1"/>
    <xf numFmtId="1" fontId="0" fillId="8" borderId="29" xfId="0" applyNumberFormat="1" applyFill="1" applyBorder="1" applyProtection="1"/>
    <xf numFmtId="0" fontId="0" fillId="8" borderId="11" xfId="0" applyFill="1" applyBorder="1" applyProtection="1"/>
    <xf numFmtId="0" fontId="1" fillId="4" borderId="10" xfId="0" applyFont="1" applyFill="1" applyBorder="1" applyProtection="1"/>
    <xf numFmtId="0" fontId="0" fillId="4" borderId="28" xfId="0" applyFill="1" applyBorder="1" applyProtection="1"/>
    <xf numFmtId="0" fontId="0" fillId="4" borderId="7" xfId="0" applyFill="1" applyBorder="1" applyProtection="1"/>
    <xf numFmtId="0" fontId="0" fillId="4" borderId="29" xfId="0" applyFill="1" applyBorder="1" applyProtection="1"/>
    <xf numFmtId="0" fontId="1" fillId="4" borderId="0" xfId="0" applyFont="1" applyFill="1" applyProtection="1"/>
    <xf numFmtId="0" fontId="0" fillId="4" borderId="10" xfId="0" applyFill="1" applyBorder="1" applyProtection="1"/>
    <xf numFmtId="164" fontId="0" fillId="8" borderId="28" xfId="0" applyNumberFormat="1" applyFill="1" applyBorder="1" applyProtection="1"/>
    <xf numFmtId="0" fontId="0" fillId="4" borderId="27" xfId="0" applyFill="1" applyBorder="1" applyProtection="1"/>
    <xf numFmtId="0" fontId="0" fillId="8" borderId="28" xfId="0" applyFill="1" applyBorder="1" applyProtection="1"/>
    <xf numFmtId="0" fontId="0" fillId="4" borderId="0" xfId="0" applyFill="1" applyProtection="1"/>
    <xf numFmtId="0" fontId="1" fillId="4" borderId="33" xfId="0" applyFont="1" applyFill="1" applyBorder="1" applyProtection="1"/>
    <xf numFmtId="1" fontId="1" fillId="6" borderId="32" xfId="0" applyNumberFormat="1" applyFont="1" applyFill="1" applyBorder="1" applyProtection="1"/>
    <xf numFmtId="1" fontId="1" fillId="6" borderId="8" xfId="0" applyNumberFormat="1" applyFont="1" applyFill="1" applyBorder="1" applyProtection="1"/>
    <xf numFmtId="1" fontId="1" fillId="6" borderId="19" xfId="0" applyNumberFormat="1" applyFont="1" applyFill="1" applyBorder="1" applyProtection="1"/>
    <xf numFmtId="0" fontId="0" fillId="7" borderId="7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0" borderId="7" xfId="0" applyFill="1" applyBorder="1" applyAlignment="1" applyProtection="1"/>
    <xf numFmtId="0" fontId="0" fillId="0" borderId="7" xfId="0" applyBorder="1" applyAlignment="1" applyProtection="1"/>
    <xf numFmtId="0" fontId="0" fillId="3" borderId="27" xfId="0" applyFill="1" applyBorder="1"/>
    <xf numFmtId="0" fontId="0" fillId="3" borderId="25" xfId="0" applyFill="1" applyBorder="1"/>
    <xf numFmtId="0" fontId="0" fillId="0" borderId="0" xfId="0" applyFill="1" applyBorder="1" applyProtection="1"/>
    <xf numFmtId="0" fontId="0" fillId="4" borderId="20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16" xfId="0" applyFill="1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0" fillId="4" borderId="20" xfId="0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3" borderId="5" xfId="0" applyFill="1" applyBorder="1"/>
    <xf numFmtId="0" fontId="0" fillId="3" borderId="6" xfId="0" applyFill="1" applyBorder="1"/>
    <xf numFmtId="0" fontId="0" fillId="3" borderId="13" xfId="0" applyFill="1" applyBorder="1"/>
    <xf numFmtId="0" fontId="0" fillId="3" borderId="0" xfId="0" applyFill="1"/>
    <xf numFmtId="0" fontId="0" fillId="3" borderId="1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C020D-78BE-4498-B172-BA6F59A5B8AD}">
  <dimension ref="A1:Z35"/>
  <sheetViews>
    <sheetView tabSelected="1" topLeftCell="A4" workbookViewId="0">
      <selection activeCell="H20" sqref="H20"/>
    </sheetView>
  </sheetViews>
  <sheetFormatPr defaultRowHeight="14.25" x14ac:dyDescent="0.2"/>
  <cols>
    <col min="1" max="1" width="22.125" customWidth="1"/>
    <col min="2" max="2" width="11.25" customWidth="1"/>
    <col min="4" max="4" width="10.375" bestFit="1" customWidth="1"/>
    <col min="6" max="6" width="12.75" customWidth="1"/>
    <col min="16" max="16" width="15.5" customWidth="1"/>
    <col min="17" max="17" width="9.875" bestFit="1" customWidth="1"/>
  </cols>
  <sheetData>
    <row r="1" spans="1:26" ht="18.75" thickBot="1" x14ac:dyDescent="0.3">
      <c r="A1" s="55" t="s">
        <v>58</v>
      </c>
      <c r="B1" s="56"/>
      <c r="C1" s="57"/>
      <c r="D1" s="58"/>
      <c r="E1" s="58"/>
      <c r="F1" s="58"/>
      <c r="G1" s="58"/>
      <c r="H1" s="58"/>
      <c r="I1" s="58"/>
      <c r="J1" s="59" t="s">
        <v>44</v>
      </c>
      <c r="K1" s="60"/>
      <c r="L1" s="58"/>
      <c r="M1" s="58"/>
      <c r="N1" s="58"/>
    </row>
    <row r="2" spans="1:26" ht="15" x14ac:dyDescent="0.25">
      <c r="A2" s="61"/>
      <c r="B2" s="62" t="s">
        <v>6</v>
      </c>
      <c r="C2" s="62" t="s">
        <v>7</v>
      </c>
      <c r="D2" s="63" t="s">
        <v>8</v>
      </c>
      <c r="E2" s="63" t="s">
        <v>9</v>
      </c>
      <c r="F2" s="64" t="s">
        <v>50</v>
      </c>
      <c r="G2" s="58"/>
      <c r="H2" s="58"/>
      <c r="I2" s="58"/>
      <c r="J2" s="58"/>
      <c r="K2" s="58"/>
      <c r="L2" s="58"/>
      <c r="M2" s="58"/>
      <c r="N2" s="58"/>
    </row>
    <row r="3" spans="1:26" ht="15" x14ac:dyDescent="0.25">
      <c r="A3" s="65" t="s">
        <v>18</v>
      </c>
      <c r="B3" s="66">
        <v>120</v>
      </c>
      <c r="C3" s="67">
        <v>30</v>
      </c>
      <c r="D3" s="67" t="s">
        <v>43</v>
      </c>
      <c r="E3" s="68">
        <v>40</v>
      </c>
      <c r="F3" s="124" t="s">
        <v>45</v>
      </c>
      <c r="G3" s="124"/>
      <c r="H3" s="124"/>
      <c r="I3" s="124"/>
      <c r="J3" s="124"/>
      <c r="K3" s="124"/>
      <c r="L3" s="124"/>
      <c r="M3" s="124"/>
      <c r="N3" s="124"/>
    </row>
    <row r="4" spans="1:26" ht="15" x14ac:dyDescent="0.25">
      <c r="A4" s="65" t="s">
        <v>20</v>
      </c>
      <c r="B4" s="66">
        <v>90</v>
      </c>
      <c r="C4" s="67">
        <v>20</v>
      </c>
      <c r="D4" s="67">
        <v>72</v>
      </c>
      <c r="E4" s="69">
        <v>40</v>
      </c>
      <c r="F4" s="123" t="s">
        <v>46</v>
      </c>
      <c r="G4" s="124"/>
      <c r="H4" s="124"/>
      <c r="I4" s="124"/>
      <c r="J4" s="124"/>
      <c r="K4" s="124"/>
      <c r="L4" s="124"/>
      <c r="M4" s="124"/>
      <c r="N4" s="124"/>
    </row>
    <row r="5" spans="1:26" ht="15" x14ac:dyDescent="0.25">
      <c r="A5" s="65" t="s">
        <v>22</v>
      </c>
      <c r="B5" s="70">
        <v>70</v>
      </c>
      <c r="C5" s="71">
        <v>15</v>
      </c>
      <c r="D5" s="71">
        <v>54</v>
      </c>
      <c r="E5" s="72">
        <v>40</v>
      </c>
      <c r="F5" s="123" t="s">
        <v>47</v>
      </c>
      <c r="G5" s="124"/>
      <c r="H5" s="124"/>
      <c r="I5" s="124"/>
      <c r="J5" s="124"/>
      <c r="K5" s="124"/>
      <c r="L5" s="124"/>
      <c r="M5" s="124"/>
      <c r="N5" s="124"/>
      <c r="P5" s="46"/>
      <c r="Q5" s="46"/>
      <c r="R5" s="46"/>
      <c r="S5" s="46"/>
      <c r="T5" s="33"/>
    </row>
    <row r="6" spans="1:26" ht="15" x14ac:dyDescent="0.25">
      <c r="A6" s="61"/>
      <c r="B6" s="73"/>
      <c r="C6" s="73"/>
      <c r="D6" s="73"/>
      <c r="E6" s="73"/>
      <c r="F6" s="74"/>
      <c r="G6" s="75"/>
      <c r="H6" s="75"/>
      <c r="I6" s="75"/>
      <c r="J6" s="75"/>
      <c r="K6" s="75"/>
      <c r="L6" s="75"/>
      <c r="M6" s="75"/>
      <c r="N6" s="75"/>
      <c r="P6" s="46"/>
      <c r="Q6" s="46"/>
      <c r="R6" s="46"/>
      <c r="S6" s="46"/>
      <c r="T6" s="33"/>
    </row>
    <row r="7" spans="1:26" ht="15" x14ac:dyDescent="0.25">
      <c r="A7" s="65" t="s">
        <v>40</v>
      </c>
      <c r="B7" s="66">
        <v>198</v>
      </c>
      <c r="C7" s="67">
        <v>72</v>
      </c>
      <c r="D7" s="67">
        <v>90</v>
      </c>
      <c r="E7" s="68">
        <v>40</v>
      </c>
      <c r="F7" s="123" t="s">
        <v>51</v>
      </c>
      <c r="G7" s="124"/>
      <c r="H7" s="124"/>
      <c r="I7" s="124"/>
      <c r="J7" s="124"/>
      <c r="K7" s="124"/>
      <c r="L7" s="75"/>
      <c r="M7" s="75" t="s">
        <v>54</v>
      </c>
      <c r="N7" s="75"/>
      <c r="P7" s="46"/>
      <c r="Q7" s="46"/>
      <c r="R7" s="46"/>
      <c r="S7" s="46"/>
      <c r="T7" s="33"/>
    </row>
    <row r="8" spans="1:26" ht="15" x14ac:dyDescent="0.25">
      <c r="A8" s="65" t="s">
        <v>39</v>
      </c>
      <c r="B8" s="66">
        <v>150</v>
      </c>
      <c r="C8" s="67">
        <v>59</v>
      </c>
      <c r="D8" s="67">
        <v>73</v>
      </c>
      <c r="E8" s="68">
        <v>40</v>
      </c>
      <c r="F8" s="123" t="s">
        <v>52</v>
      </c>
      <c r="G8" s="124"/>
      <c r="H8" s="124"/>
      <c r="I8" s="124"/>
      <c r="J8" s="124"/>
      <c r="K8" s="124"/>
      <c r="L8" s="75"/>
      <c r="M8" s="75" t="s">
        <v>55</v>
      </c>
      <c r="N8" s="75"/>
      <c r="P8" s="46"/>
      <c r="Q8" s="46"/>
      <c r="R8" s="46"/>
      <c r="S8" s="46"/>
      <c r="T8" s="33"/>
    </row>
    <row r="9" spans="1:26" ht="15" x14ac:dyDescent="0.25">
      <c r="A9" s="65" t="s">
        <v>38</v>
      </c>
      <c r="B9" s="66">
        <v>73</v>
      </c>
      <c r="C9" s="67">
        <v>54</v>
      </c>
      <c r="D9" s="67">
        <v>74</v>
      </c>
      <c r="E9" s="68">
        <v>40</v>
      </c>
      <c r="F9" s="123" t="s">
        <v>53</v>
      </c>
      <c r="G9" s="124"/>
      <c r="H9" s="124"/>
      <c r="I9" s="124"/>
      <c r="J9" s="124"/>
      <c r="K9" s="124"/>
      <c r="L9" s="75"/>
      <c r="M9" s="75" t="s">
        <v>56</v>
      </c>
      <c r="N9" s="75"/>
      <c r="P9" s="46"/>
      <c r="Q9" s="46"/>
      <c r="R9" s="46"/>
      <c r="S9" s="46"/>
      <c r="T9" s="33"/>
    </row>
    <row r="10" spans="1:26" ht="15" x14ac:dyDescent="0.25">
      <c r="A10" s="61"/>
      <c r="B10" s="61"/>
      <c r="C10" s="61"/>
      <c r="D10" s="61"/>
      <c r="E10" s="61"/>
      <c r="F10" s="74"/>
      <c r="G10" s="75"/>
      <c r="H10" s="75"/>
      <c r="I10" s="75"/>
      <c r="J10" s="75"/>
      <c r="K10" s="75"/>
      <c r="L10" s="75"/>
      <c r="M10" s="75"/>
      <c r="N10" s="75"/>
      <c r="P10" s="46"/>
      <c r="Q10" s="46"/>
      <c r="R10" s="46"/>
      <c r="S10" s="46"/>
      <c r="T10" s="33"/>
    </row>
    <row r="11" spans="1:26" ht="15.75" thickBot="1" x14ac:dyDescent="0.3">
      <c r="A11" s="76" t="s">
        <v>57</v>
      </c>
      <c r="B11" s="74"/>
      <c r="C11" s="74"/>
      <c r="D11" s="77"/>
      <c r="E11" s="74"/>
      <c r="F11" s="74"/>
      <c r="G11" s="74"/>
      <c r="H11" s="74"/>
      <c r="I11" s="74"/>
      <c r="J11" s="74"/>
      <c r="K11" s="74"/>
      <c r="L11" s="74"/>
      <c r="M11" s="74"/>
      <c r="N11" s="58"/>
      <c r="P11" s="46"/>
      <c r="Q11" s="46"/>
      <c r="R11" s="46"/>
      <c r="S11" s="46"/>
      <c r="T11" s="45"/>
      <c r="U11" s="45"/>
      <c r="V11" s="45"/>
      <c r="W11" s="45"/>
      <c r="X11" s="45"/>
      <c r="Y11" s="45"/>
      <c r="Z11" s="45"/>
    </row>
    <row r="12" spans="1:26" ht="15" x14ac:dyDescent="0.25">
      <c r="A12" s="78" t="s">
        <v>48</v>
      </c>
      <c r="B12" s="79"/>
      <c r="C12" s="79"/>
      <c r="D12" s="80"/>
      <c r="E12" s="81"/>
      <c r="F12" s="82"/>
      <c r="G12" s="74"/>
      <c r="H12" s="74"/>
      <c r="I12" s="74"/>
      <c r="J12" s="74"/>
      <c r="K12" s="74"/>
      <c r="L12" s="74"/>
      <c r="M12" s="74"/>
      <c r="N12" s="58"/>
      <c r="P12" s="46"/>
      <c r="Q12" s="46"/>
      <c r="R12" s="46"/>
      <c r="S12" s="46"/>
      <c r="T12" s="45"/>
      <c r="U12" s="45"/>
      <c r="V12" s="45"/>
      <c r="W12" s="45"/>
      <c r="X12" s="45"/>
      <c r="Y12" s="45"/>
      <c r="Z12" s="45"/>
    </row>
    <row r="13" spans="1:26" ht="15.75" thickBot="1" x14ac:dyDescent="0.3">
      <c r="A13" s="83" t="s">
        <v>49</v>
      </c>
      <c r="B13" s="84"/>
      <c r="C13" s="84"/>
      <c r="D13" s="84"/>
      <c r="E13" s="85"/>
      <c r="F13" s="86"/>
      <c r="G13" s="74"/>
      <c r="H13" s="74"/>
      <c r="I13" s="74"/>
      <c r="J13" s="74"/>
      <c r="K13" s="74"/>
      <c r="L13" s="74"/>
      <c r="M13" s="74"/>
      <c r="N13" s="58"/>
      <c r="T13" s="45"/>
      <c r="U13" s="45"/>
      <c r="V13" s="45"/>
      <c r="W13" s="45"/>
      <c r="X13" s="45"/>
      <c r="Y13" s="45"/>
      <c r="Z13" s="45"/>
    </row>
    <row r="14" spans="1:26" ht="15" x14ac:dyDescent="0.25">
      <c r="A14" s="58"/>
      <c r="B14" s="58"/>
      <c r="C14" s="58"/>
      <c r="D14" s="58"/>
      <c r="E14" s="58"/>
      <c r="F14" s="61"/>
      <c r="G14" s="87"/>
      <c r="H14" s="87"/>
      <c r="I14" s="87"/>
      <c r="J14" s="87"/>
      <c r="K14" s="127"/>
      <c r="L14" s="127"/>
      <c r="M14" s="58"/>
      <c r="N14" s="58"/>
    </row>
    <row r="15" spans="1:26" ht="15.75" thickBot="1" x14ac:dyDescent="0.3">
      <c r="A15" s="88" t="s">
        <v>1</v>
      </c>
      <c r="B15" s="58"/>
      <c r="C15" s="58"/>
      <c r="D15" s="58"/>
      <c r="E15" s="58"/>
      <c r="F15" s="89"/>
      <c r="G15" s="89"/>
      <c r="H15" s="58"/>
      <c r="I15" s="58"/>
      <c r="J15" s="58"/>
      <c r="K15" s="58"/>
      <c r="L15" s="89"/>
      <c r="M15" s="89"/>
      <c r="N15" s="89"/>
    </row>
    <row r="16" spans="1:26" ht="57.75" thickBot="1" x14ac:dyDescent="0.25">
      <c r="A16" s="58"/>
      <c r="B16" s="128" t="s">
        <v>2</v>
      </c>
      <c r="C16" s="129"/>
      <c r="D16" s="129"/>
      <c r="E16" s="130"/>
      <c r="F16" s="131" t="s">
        <v>3</v>
      </c>
      <c r="G16" s="132"/>
      <c r="H16" s="133" t="s">
        <v>4</v>
      </c>
      <c r="I16" s="134"/>
      <c r="J16" s="134"/>
      <c r="K16" s="135"/>
      <c r="L16" s="90" t="s">
        <v>5</v>
      </c>
      <c r="M16" s="91" t="s">
        <v>27</v>
      </c>
      <c r="N16" s="91" t="s">
        <v>28</v>
      </c>
      <c r="T16" s="45"/>
      <c r="U16" s="45"/>
      <c r="V16" s="45"/>
      <c r="W16" s="45"/>
      <c r="X16" s="45"/>
      <c r="Y16" s="45"/>
      <c r="Z16" s="45"/>
    </row>
    <row r="17" spans="1:26" ht="15.75" thickBot="1" x14ac:dyDescent="0.3">
      <c r="A17" s="58"/>
      <c r="B17" s="92" t="s">
        <v>6</v>
      </c>
      <c r="C17" s="93" t="s">
        <v>7</v>
      </c>
      <c r="D17" s="93" t="s">
        <v>8</v>
      </c>
      <c r="E17" s="94" t="s">
        <v>9</v>
      </c>
      <c r="F17" s="95" t="s">
        <v>10</v>
      </c>
      <c r="G17" s="96" t="s">
        <v>11</v>
      </c>
      <c r="H17" s="97" t="s">
        <v>6</v>
      </c>
      <c r="I17" s="98" t="s">
        <v>7</v>
      </c>
      <c r="J17" s="98" t="s">
        <v>8</v>
      </c>
      <c r="K17" s="99" t="s">
        <v>12</v>
      </c>
      <c r="L17" s="100"/>
      <c r="M17" s="101"/>
      <c r="N17" s="101"/>
      <c r="T17" s="45"/>
      <c r="U17" s="45"/>
      <c r="V17" s="45"/>
      <c r="W17" s="45"/>
      <c r="X17" s="45"/>
      <c r="Y17" s="45"/>
      <c r="Z17" s="45"/>
    </row>
    <row r="18" spans="1:26" ht="15" x14ac:dyDescent="0.25">
      <c r="A18" s="4" t="s">
        <v>13</v>
      </c>
      <c r="B18" s="35">
        <v>120</v>
      </c>
      <c r="C18" s="36">
        <v>30</v>
      </c>
      <c r="D18" s="36" t="s">
        <v>43</v>
      </c>
      <c r="E18" s="37">
        <v>40</v>
      </c>
      <c r="F18" s="8"/>
      <c r="G18" s="9"/>
      <c r="H18" s="10"/>
      <c r="I18" s="11"/>
      <c r="J18" s="11"/>
      <c r="K18" s="12"/>
      <c r="L18" s="13"/>
      <c r="M18" s="14"/>
      <c r="N18" s="14"/>
      <c r="T18" s="45"/>
      <c r="U18" s="45"/>
      <c r="V18" s="45"/>
      <c r="W18" s="45"/>
      <c r="X18" s="45"/>
      <c r="Y18" s="45"/>
      <c r="Z18" s="45"/>
    </row>
    <row r="19" spans="1:26" ht="28.5" x14ac:dyDescent="0.2">
      <c r="A19" s="102" t="s">
        <v>26</v>
      </c>
      <c r="B19" s="103">
        <f>SUM((H19*F19)/100)*45</f>
        <v>0</v>
      </c>
      <c r="C19" s="104">
        <f>SUM(I19*F19)</f>
        <v>0</v>
      </c>
      <c r="D19" s="104">
        <f>((J19*F19))</f>
        <v>0</v>
      </c>
      <c r="E19" s="105">
        <f>((K19*F19)/100)*15</f>
        <v>0</v>
      </c>
      <c r="F19" s="106">
        <f>(G19/1000)*11</f>
        <v>0</v>
      </c>
      <c r="G19" s="15">
        <v>0</v>
      </c>
      <c r="H19" s="38">
        <v>1.6</v>
      </c>
      <c r="I19" s="6">
        <v>1.2</v>
      </c>
      <c r="J19" s="6">
        <v>3.2</v>
      </c>
      <c r="K19" s="7">
        <v>0.7</v>
      </c>
      <c r="L19" s="13" t="s">
        <v>29</v>
      </c>
      <c r="M19" s="121"/>
      <c r="N19" s="14"/>
      <c r="O19" s="53" t="s">
        <v>32</v>
      </c>
      <c r="P19" s="54"/>
      <c r="Q19" s="54"/>
      <c r="R19" s="13"/>
    </row>
    <row r="20" spans="1:26" ht="28.5" x14ac:dyDescent="0.2">
      <c r="A20" s="102" t="s">
        <v>26</v>
      </c>
      <c r="B20" s="103">
        <f>SUM((H20*F20)/100)*35</f>
        <v>0</v>
      </c>
      <c r="C20" s="104">
        <f>SUM(I20*F20)</f>
        <v>0</v>
      </c>
      <c r="D20" s="104">
        <f>((J20*F20))</f>
        <v>0</v>
      </c>
      <c r="E20" s="105">
        <f>((K20*F20)/100)*15</f>
        <v>0</v>
      </c>
      <c r="F20" s="106">
        <f>(G20/1000)*11</f>
        <v>0</v>
      </c>
      <c r="G20" s="15"/>
      <c r="H20" s="5">
        <v>2.6</v>
      </c>
      <c r="I20" s="6">
        <v>1.2</v>
      </c>
      <c r="J20" s="6">
        <v>3.2</v>
      </c>
      <c r="K20" s="7">
        <v>0.7</v>
      </c>
      <c r="L20" s="13" t="s">
        <v>30</v>
      </c>
      <c r="M20" s="121"/>
      <c r="N20" s="14"/>
      <c r="O20" s="3" t="s">
        <v>31</v>
      </c>
      <c r="P20" s="52"/>
      <c r="Q20" s="52"/>
      <c r="R20" s="2"/>
      <c r="T20" s="45"/>
      <c r="U20" s="45"/>
      <c r="V20" s="45"/>
      <c r="W20" s="45"/>
      <c r="X20" s="45"/>
      <c r="Y20" s="45"/>
      <c r="Z20" s="45"/>
    </row>
    <row r="21" spans="1:26" x14ac:dyDescent="0.2">
      <c r="A21" s="102" t="s">
        <v>34</v>
      </c>
      <c r="B21" s="103">
        <f>SUM((H21*F21)/100)*35</f>
        <v>0</v>
      </c>
      <c r="C21" s="104">
        <f>SUM(I21*F21)</f>
        <v>0</v>
      </c>
      <c r="D21" s="104">
        <f>((J21*F21))</f>
        <v>0</v>
      </c>
      <c r="E21" s="105">
        <f>((K21*F21)/100)*15</f>
        <v>0</v>
      </c>
      <c r="F21" s="104">
        <f>(G21*2.47)</f>
        <v>0</v>
      </c>
      <c r="G21" s="15">
        <v>0</v>
      </c>
      <c r="H21" s="5">
        <v>19</v>
      </c>
      <c r="I21" s="6">
        <v>14</v>
      </c>
      <c r="J21" s="6">
        <v>9.5</v>
      </c>
      <c r="K21" s="7"/>
      <c r="L21" s="13"/>
      <c r="M21" s="121">
        <v>10</v>
      </c>
      <c r="N21" s="34">
        <f>(M21)*F21</f>
        <v>0</v>
      </c>
      <c r="O21" s="1" t="s">
        <v>34</v>
      </c>
      <c r="T21" s="45"/>
      <c r="U21" s="45"/>
      <c r="V21" s="45"/>
      <c r="W21" s="45"/>
      <c r="X21" s="45"/>
      <c r="Y21" s="45"/>
      <c r="Z21" s="45"/>
    </row>
    <row r="22" spans="1:26" ht="15" x14ac:dyDescent="0.25">
      <c r="A22" s="107" t="s">
        <v>14</v>
      </c>
      <c r="B22" s="108"/>
      <c r="C22" s="109"/>
      <c r="D22" s="109"/>
      <c r="E22" s="110"/>
      <c r="F22" s="111" t="s">
        <v>15</v>
      </c>
      <c r="G22" s="16" t="s">
        <v>16</v>
      </c>
      <c r="H22" s="17" t="s">
        <v>6</v>
      </c>
      <c r="I22" s="43" t="s">
        <v>7</v>
      </c>
      <c r="J22" s="43" t="s">
        <v>8</v>
      </c>
      <c r="K22" s="18" t="s">
        <v>12</v>
      </c>
      <c r="L22" s="19"/>
      <c r="M22" s="122"/>
      <c r="N22" s="40"/>
      <c r="O22" s="20" t="s">
        <v>35</v>
      </c>
      <c r="P22" s="20" t="s">
        <v>36</v>
      </c>
      <c r="Q22" s="20" t="s">
        <v>37</v>
      </c>
      <c r="T22" s="45"/>
      <c r="U22" s="45"/>
      <c r="V22" s="45"/>
      <c r="W22" s="45"/>
      <c r="X22" s="45"/>
      <c r="Y22" s="45"/>
      <c r="Z22" s="45"/>
    </row>
    <row r="23" spans="1:26" x14ac:dyDescent="0.2">
      <c r="A23" s="112" t="s">
        <v>17</v>
      </c>
      <c r="B23" s="103">
        <f t="shared" ref="B23:B30" si="0">SUM(((50/100)*H23)*(F23/50))</f>
        <v>0</v>
      </c>
      <c r="C23" s="113">
        <f t="shared" ref="C23:C30" si="1">SUM(((50/100)*I23)*(F23/50))</f>
        <v>0</v>
      </c>
      <c r="D23" s="113">
        <f t="shared" ref="D23:D30" si="2">SUM(((50/100)*J23)*(F23/50))</f>
        <v>0</v>
      </c>
      <c r="E23" s="113">
        <f t="shared" ref="E23:E30" si="3">SUM(((50/100)*K23)*(F23/50))</f>
        <v>0</v>
      </c>
      <c r="F23" s="104">
        <f>SUM(G23*125.5)</f>
        <v>0</v>
      </c>
      <c r="G23" s="47"/>
      <c r="H23" s="21">
        <v>21</v>
      </c>
      <c r="I23" s="22">
        <v>3</v>
      </c>
      <c r="J23" s="22">
        <v>13</v>
      </c>
      <c r="K23" s="23">
        <v>7</v>
      </c>
      <c r="L23" s="39">
        <f>SUM(F23*O23)</f>
        <v>0</v>
      </c>
      <c r="M23" s="121">
        <v>595</v>
      </c>
      <c r="N23" s="34">
        <f>(M23/1000)*F23</f>
        <v>0</v>
      </c>
      <c r="O23" s="44"/>
      <c r="P23" s="41">
        <f>O23*F23</f>
        <v>0</v>
      </c>
      <c r="Q23" s="42">
        <f>N23*O23</f>
        <v>0</v>
      </c>
    </row>
    <row r="24" spans="1:26" x14ac:dyDescent="0.2">
      <c r="A24" s="112" t="s">
        <v>18</v>
      </c>
      <c r="B24" s="103">
        <f t="shared" si="0"/>
        <v>0</v>
      </c>
      <c r="C24" s="113">
        <f t="shared" si="1"/>
        <v>0</v>
      </c>
      <c r="D24" s="113">
        <f t="shared" si="2"/>
        <v>0</v>
      </c>
      <c r="E24" s="113">
        <f t="shared" si="3"/>
        <v>0</v>
      </c>
      <c r="F24" s="104">
        <f>SUM(G24*125.5)</f>
        <v>0</v>
      </c>
      <c r="G24" s="47"/>
      <c r="H24" s="38">
        <v>20</v>
      </c>
      <c r="I24" s="22">
        <v>5</v>
      </c>
      <c r="J24" s="22">
        <v>10</v>
      </c>
      <c r="K24" s="23">
        <v>7</v>
      </c>
      <c r="L24" s="39">
        <f t="shared" ref="L24:L30" si="4">SUM(F24*O24)</f>
        <v>0</v>
      </c>
      <c r="M24" s="121">
        <v>570</v>
      </c>
      <c r="N24" s="34">
        <f t="shared" ref="N24:N30" si="5">(M24/1000)*F24</f>
        <v>0</v>
      </c>
      <c r="O24" s="44"/>
      <c r="P24" s="41">
        <f>(O24*F24)</f>
        <v>0</v>
      </c>
      <c r="Q24" s="42">
        <f>N24*O24</f>
        <v>0</v>
      </c>
    </row>
    <row r="25" spans="1:26" x14ac:dyDescent="0.2">
      <c r="A25" s="112" t="s">
        <v>19</v>
      </c>
      <c r="B25" s="103">
        <f t="shared" si="0"/>
        <v>0</v>
      </c>
      <c r="C25" s="113">
        <f t="shared" si="1"/>
        <v>0</v>
      </c>
      <c r="D25" s="113">
        <f t="shared" si="2"/>
        <v>0</v>
      </c>
      <c r="E25" s="113">
        <f t="shared" si="3"/>
        <v>0</v>
      </c>
      <c r="F25" s="104">
        <f t="shared" ref="F25:F30" si="6">SUM(G25*125.5)</f>
        <v>0</v>
      </c>
      <c r="G25" s="47">
        <v>0</v>
      </c>
      <c r="H25" s="21">
        <v>23</v>
      </c>
      <c r="I25" s="22">
        <v>4</v>
      </c>
      <c r="J25" s="22">
        <v>13</v>
      </c>
      <c r="K25" s="23">
        <v>7</v>
      </c>
      <c r="L25" s="39">
        <f t="shared" si="4"/>
        <v>0</v>
      </c>
      <c r="M25" s="121">
        <v>630</v>
      </c>
      <c r="N25" s="34">
        <f t="shared" si="5"/>
        <v>0</v>
      </c>
      <c r="O25" s="44"/>
      <c r="P25" s="41">
        <f t="shared" ref="P25:P30" si="7">O25*F25</f>
        <v>0</v>
      </c>
      <c r="Q25" s="42">
        <f t="shared" ref="Q25:Q30" si="8">N25*O25</f>
        <v>0</v>
      </c>
    </row>
    <row r="26" spans="1:26" x14ac:dyDescent="0.2">
      <c r="A26" s="112" t="s">
        <v>20</v>
      </c>
      <c r="B26" s="103">
        <f t="shared" si="0"/>
        <v>0</v>
      </c>
      <c r="C26" s="113">
        <f t="shared" si="1"/>
        <v>0</v>
      </c>
      <c r="D26" s="113">
        <f t="shared" si="2"/>
        <v>0</v>
      </c>
      <c r="E26" s="113">
        <f t="shared" si="3"/>
        <v>0</v>
      </c>
      <c r="F26" s="104">
        <f t="shared" si="6"/>
        <v>0</v>
      </c>
      <c r="G26" s="47"/>
      <c r="H26" s="38">
        <v>34.5</v>
      </c>
      <c r="I26" s="22">
        <v>0</v>
      </c>
      <c r="J26" s="22">
        <v>0</v>
      </c>
      <c r="K26" s="23"/>
      <c r="L26" s="39">
        <f t="shared" si="4"/>
        <v>0</v>
      </c>
      <c r="M26" s="121">
        <v>633</v>
      </c>
      <c r="N26" s="34">
        <f t="shared" si="5"/>
        <v>0</v>
      </c>
      <c r="O26" s="44"/>
      <c r="P26" s="41">
        <f t="shared" si="7"/>
        <v>0</v>
      </c>
      <c r="Q26" s="42">
        <f t="shared" si="8"/>
        <v>0</v>
      </c>
    </row>
    <row r="27" spans="1:26" x14ac:dyDescent="0.2">
      <c r="A27" s="112" t="s">
        <v>21</v>
      </c>
      <c r="B27" s="103">
        <f t="shared" si="0"/>
        <v>0</v>
      </c>
      <c r="C27" s="113">
        <f t="shared" si="1"/>
        <v>0</v>
      </c>
      <c r="D27" s="113">
        <f t="shared" si="2"/>
        <v>0</v>
      </c>
      <c r="E27" s="113">
        <f t="shared" si="3"/>
        <v>0</v>
      </c>
      <c r="F27" s="104">
        <f t="shared" si="6"/>
        <v>0</v>
      </c>
      <c r="G27" s="47">
        <v>0</v>
      </c>
      <c r="H27" s="21">
        <v>27</v>
      </c>
      <c r="I27" s="22"/>
      <c r="J27" s="22"/>
      <c r="K27" s="23">
        <v>9</v>
      </c>
      <c r="L27" s="39">
        <f t="shared" si="4"/>
        <v>0</v>
      </c>
      <c r="M27" s="121">
        <v>625</v>
      </c>
      <c r="N27" s="34">
        <f t="shared" si="5"/>
        <v>0</v>
      </c>
      <c r="O27" s="44"/>
      <c r="P27" s="41">
        <f t="shared" si="7"/>
        <v>0</v>
      </c>
      <c r="Q27" s="42">
        <f t="shared" si="8"/>
        <v>0</v>
      </c>
    </row>
    <row r="28" spans="1:26" x14ac:dyDescent="0.2">
      <c r="A28" s="114" t="s">
        <v>22</v>
      </c>
      <c r="B28" s="103">
        <f t="shared" si="0"/>
        <v>0</v>
      </c>
      <c r="C28" s="113">
        <f t="shared" si="1"/>
        <v>0</v>
      </c>
      <c r="D28" s="113">
        <f t="shared" si="2"/>
        <v>0</v>
      </c>
      <c r="E28" s="113">
        <f t="shared" si="3"/>
        <v>0</v>
      </c>
      <c r="F28" s="104">
        <f t="shared" si="6"/>
        <v>0</v>
      </c>
      <c r="G28" s="47">
        <v>0</v>
      </c>
      <c r="H28" s="21">
        <v>0</v>
      </c>
      <c r="I28" s="22"/>
      <c r="J28" s="22">
        <v>60</v>
      </c>
      <c r="K28" s="23"/>
      <c r="L28" s="39">
        <f t="shared" si="4"/>
        <v>0</v>
      </c>
      <c r="M28" s="121">
        <v>450</v>
      </c>
      <c r="N28" s="34">
        <f t="shared" si="5"/>
        <v>0</v>
      </c>
      <c r="O28" s="44"/>
      <c r="P28" s="41">
        <f t="shared" si="7"/>
        <v>0</v>
      </c>
      <c r="Q28" s="42">
        <f t="shared" si="8"/>
        <v>0</v>
      </c>
    </row>
    <row r="29" spans="1:26" x14ac:dyDescent="0.2">
      <c r="A29" s="114" t="s">
        <v>23</v>
      </c>
      <c r="B29" s="115">
        <f t="shared" si="0"/>
        <v>0</v>
      </c>
      <c r="C29" s="113">
        <f t="shared" si="1"/>
        <v>0</v>
      </c>
      <c r="D29" s="113">
        <f t="shared" si="2"/>
        <v>0</v>
      </c>
      <c r="E29" s="113">
        <f t="shared" si="3"/>
        <v>0</v>
      </c>
      <c r="F29" s="104">
        <f t="shared" si="6"/>
        <v>0</v>
      </c>
      <c r="G29" s="47">
        <v>0</v>
      </c>
      <c r="H29" s="24"/>
      <c r="I29" s="25">
        <v>46</v>
      </c>
      <c r="J29" s="25"/>
      <c r="K29" s="26"/>
      <c r="L29" s="39">
        <f t="shared" si="4"/>
        <v>0</v>
      </c>
      <c r="M29" s="121">
        <v>515</v>
      </c>
      <c r="N29" s="34">
        <f t="shared" si="5"/>
        <v>0</v>
      </c>
      <c r="O29" s="44"/>
      <c r="P29" s="41">
        <f t="shared" si="7"/>
        <v>0</v>
      </c>
      <c r="Q29" s="42">
        <f t="shared" si="8"/>
        <v>0</v>
      </c>
    </row>
    <row r="30" spans="1:26" x14ac:dyDescent="0.2">
      <c r="A30" s="116" t="s">
        <v>24</v>
      </c>
      <c r="B30" s="115">
        <f t="shared" si="0"/>
        <v>0</v>
      </c>
      <c r="C30" s="113">
        <f t="shared" si="1"/>
        <v>0</v>
      </c>
      <c r="D30" s="113">
        <f t="shared" si="2"/>
        <v>0</v>
      </c>
      <c r="E30" s="113">
        <f t="shared" si="3"/>
        <v>0</v>
      </c>
      <c r="F30" s="104">
        <f t="shared" si="6"/>
        <v>0</v>
      </c>
      <c r="G30" s="47"/>
      <c r="H30" s="27">
        <v>0</v>
      </c>
      <c r="I30" s="28">
        <v>0</v>
      </c>
      <c r="J30" s="28">
        <v>14</v>
      </c>
      <c r="K30" s="29">
        <v>48</v>
      </c>
      <c r="L30" s="39">
        <f t="shared" si="4"/>
        <v>0</v>
      </c>
      <c r="M30" s="121">
        <v>265</v>
      </c>
      <c r="N30" s="48">
        <f t="shared" si="5"/>
        <v>0</v>
      </c>
      <c r="O30" s="44"/>
      <c r="P30" s="41">
        <f t="shared" si="7"/>
        <v>0</v>
      </c>
      <c r="Q30" s="50">
        <f t="shared" si="8"/>
        <v>0</v>
      </c>
    </row>
    <row r="31" spans="1:26" ht="15.75" thickBot="1" x14ac:dyDescent="0.3">
      <c r="A31" s="117" t="s">
        <v>25</v>
      </c>
      <c r="B31" s="118">
        <f>SUM(B19:B30)</f>
        <v>0</v>
      </c>
      <c r="C31" s="119">
        <f>SUM(C19:C30)</f>
        <v>0</v>
      </c>
      <c r="D31" s="119">
        <f>SUM(D19:D30)</f>
        <v>0</v>
      </c>
      <c r="E31" s="120">
        <f>SUM(E19:E30)</f>
        <v>0</v>
      </c>
      <c r="F31" s="58"/>
      <c r="N31" s="49">
        <f>SUM(N23:N30)</f>
        <v>0</v>
      </c>
      <c r="Q31" s="51">
        <f>SUM(Q23:Q30)</f>
        <v>0</v>
      </c>
    </row>
    <row r="32" spans="1:26" ht="15.75" thickBot="1" x14ac:dyDescent="0.3">
      <c r="A32" s="30"/>
      <c r="B32" s="31"/>
      <c r="C32" s="31"/>
      <c r="D32" s="31"/>
      <c r="E32" s="31"/>
    </row>
    <row r="33" spans="1:12" ht="15" x14ac:dyDescent="0.25">
      <c r="A33" s="32" t="s">
        <v>0</v>
      </c>
      <c r="B33" s="136" t="s">
        <v>33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7"/>
    </row>
    <row r="34" spans="1:12" x14ac:dyDescent="0.2">
      <c r="A34" s="138" t="s">
        <v>41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40"/>
    </row>
    <row r="35" spans="1:12" x14ac:dyDescent="0.2">
      <c r="A35" s="125" t="s">
        <v>42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6"/>
    </row>
  </sheetData>
  <sheetProtection algorithmName="SHA-512" hashValue="BwjHzGc4GTyw9dgXUPlOKaVZ1trFpemktNzZj6F1zU1WmckIqKgMeSPeEPgL6XDZPsWIaFTcVxSSnuS4CWrocA==" saltValue="+0/7RbKHGIrF46ZNEevOmw==" spinCount="100000" sheet="1" objects="1" scenarios="1" selectLockedCells="1"/>
  <mergeCells count="13">
    <mergeCell ref="A35:L35"/>
    <mergeCell ref="K14:L14"/>
    <mergeCell ref="B16:E16"/>
    <mergeCell ref="F16:G16"/>
    <mergeCell ref="H16:K16"/>
    <mergeCell ref="B33:L33"/>
    <mergeCell ref="A34:L34"/>
    <mergeCell ref="F7:K7"/>
    <mergeCell ref="F8:K8"/>
    <mergeCell ref="F9:K9"/>
    <mergeCell ref="F5:N5"/>
    <mergeCell ref="F3:N3"/>
    <mergeCell ref="F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Cut Silage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Lorna Galloway</dc:creator>
  <cp:lastModifiedBy>Alison Clark</cp:lastModifiedBy>
  <dcterms:created xsi:type="dcterms:W3CDTF">2021-03-30T06:48:55Z</dcterms:created>
  <dcterms:modified xsi:type="dcterms:W3CDTF">2021-12-21T12:46:12Z</dcterms:modified>
</cp:coreProperties>
</file>